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10-12\"/>
    </mc:Choice>
  </mc:AlternateContent>
  <xr:revisionPtr revIDLastSave="0" documentId="13_ncr:1_{61DF5501-23E6-44BD-B809-13C16C63227D}" xr6:coauthVersionLast="47" xr6:coauthVersionMax="47" xr10:uidLastSave="{00000000-0000-0000-0000-000000000000}"/>
  <bookViews>
    <workbookView xWindow="690" yWindow="45" windowWidth="15300" windowHeight="14370" xr2:uid="{00000000-000D-0000-FFFF-FFFF00000000}"/>
  </bookViews>
  <sheets>
    <sheet name="Сводка затрат 2028" sheetId="2" r:id="rId1"/>
    <sheet name="ССР 2028" sheetId="3" r:id="rId2"/>
  </sheets>
  <externalReferences>
    <externalReference r:id="rId3"/>
  </externalReferences>
  <definedNames>
    <definedName name="_xlnm.Print_Titles" localSheetId="1">'ССР 2028'!$23:$23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2" l="1"/>
  <c r="J6" i="2"/>
  <c r="I6" i="2"/>
  <c r="H6" i="2"/>
  <c r="D26" i="2"/>
  <c r="K24" i="2"/>
  <c r="J24" i="2"/>
  <c r="I24" i="2"/>
  <c r="H24" i="2"/>
  <c r="J19" i="2"/>
  <c r="K18" i="2"/>
  <c r="L17" i="2"/>
  <c r="K17" i="2"/>
  <c r="J17" i="2"/>
  <c r="I17" i="2"/>
  <c r="H17" i="2"/>
  <c r="I16" i="2"/>
  <c r="J15" i="2"/>
  <c r="K26" i="2"/>
  <c r="J26" i="2"/>
  <c r="I19" i="2"/>
  <c r="H26" i="2"/>
  <c r="K25" i="2"/>
  <c r="J18" i="2"/>
  <c r="I18" i="2"/>
  <c r="H25" i="2"/>
  <c r="L10" i="2"/>
  <c r="K13" i="2"/>
  <c r="J23" i="2"/>
  <c r="I23" i="2"/>
  <c r="H16" i="2"/>
  <c r="K22" i="2"/>
  <c r="J13" i="2"/>
  <c r="I15" i="2"/>
  <c r="L8" i="2"/>
  <c r="L24" i="2" l="1"/>
  <c r="L6" i="2"/>
  <c r="L15" i="2"/>
  <c r="I20" i="2"/>
  <c r="I28" i="2" s="1"/>
  <c r="L12" i="2"/>
  <c r="L19" i="2" s="1"/>
  <c r="H22" i="2"/>
  <c r="K23" i="2"/>
  <c r="K27" i="2" s="1"/>
  <c r="K29" i="2" s="1"/>
  <c r="I25" i="2"/>
  <c r="L9" i="2"/>
  <c r="L16" i="2" s="1"/>
  <c r="H13" i="2"/>
  <c r="K15" i="2"/>
  <c r="J16" i="2"/>
  <c r="J20" i="2" s="1"/>
  <c r="J28" i="2" s="1"/>
  <c r="H18" i="2"/>
  <c r="K19" i="2"/>
  <c r="I22" i="2"/>
  <c r="H23" i="2"/>
  <c r="L23" i="2" s="1"/>
  <c r="J25" i="2"/>
  <c r="I26" i="2"/>
  <c r="L26" i="2" s="1"/>
  <c r="L5" i="2"/>
  <c r="I13" i="2"/>
  <c r="H15" i="2"/>
  <c r="K16" i="2"/>
  <c r="H19" i="2"/>
  <c r="J22" i="2"/>
  <c r="J27" i="2" s="1"/>
  <c r="J29" i="2" s="1"/>
  <c r="L11" i="2"/>
  <c r="L18" i="2" s="1"/>
  <c r="C6" i="2"/>
  <c r="H20" i="2" l="1"/>
  <c r="H28" i="2" s="1"/>
  <c r="L25" i="2"/>
  <c r="I27" i="2"/>
  <c r="I29" i="2" s="1"/>
  <c r="K20" i="2"/>
  <c r="K28" i="2" s="1"/>
  <c r="L20" i="2"/>
  <c r="L28" i="2" s="1"/>
  <c r="L13" i="2"/>
  <c r="L22" i="2"/>
  <c r="H27" i="2"/>
  <c r="H29" i="2" s="1"/>
  <c r="L29" i="2" s="1"/>
  <c r="L27" i="2" l="1"/>
</calcChain>
</file>

<file path=xl/sharedStrings.xml><?xml version="1.0" encoding="utf-8"?>
<sst xmlns="http://schemas.openxmlformats.org/spreadsheetml/2006/main" count="182" uniqueCount="123">
  <si>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</si>
  <si>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</si>
  <si>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</si>
  <si>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</si>
  <si>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</si>
  <si>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</si>
  <si>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</si>
  <si>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</si>
  <si>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</si>
  <si>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</si>
  <si>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</si>
  <si>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</si>
  <si>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</si>
  <si>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</si>
  <si>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</si>
  <si>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</si>
  <si>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</si>
  <si>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</si>
  <si>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</si>
  <si>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1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</si>
  <si>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</si>
  <si>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</si>
  <si>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</si>
  <si>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</si>
  <si>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</si>
  <si>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Проектные работы КЛ 0,4 Кв</t>
  </si>
  <si>
    <t>5</t>
  </si>
  <si>
    <t>Проектные работы КЛ 6(10) Кв</t>
  </si>
  <si>
    <t>4</t>
  </si>
  <si>
    <t>Проектные работы ВЛЗ-6(10) кВ</t>
  </si>
  <si>
    <t>3</t>
  </si>
  <si>
    <t>Проектные работыКТПН 400 кВА</t>
  </si>
  <si>
    <t>2</t>
  </si>
  <si>
    <t>Проектные работыКТПН 250 кВА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</si>
  <si>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</si>
  <si>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</si>
  <si>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</si>
  <si>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Пуско-наладочныеработы КЛ 0,4 Кв</t>
  </si>
  <si>
    <t>7</t>
  </si>
  <si>
    <t>Пуско-наладочныеработы КЛ 6(10) Кв</t>
  </si>
  <si>
    <t>6</t>
  </si>
  <si>
    <t>Пуско-наладочныеработы ВЛ-6(10) кВ</t>
  </si>
  <si>
    <t>Пуско-наладочныеработы ВЛЗ-6(10) кВ</t>
  </si>
  <si>
    <t>Пуско-наладочныеработы КТПН 630 кВА</t>
  </si>
  <si>
    <t>Пуско-наладочныеработы КТПН 400 кВА</t>
  </si>
  <si>
    <t>Пуско-наладочныеработы КТПН 250 кВА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</si>
  <si>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</si>
  <si>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</si>
  <si>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</si>
  <si>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</si>
  <si>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</si>
  <si>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</si>
  <si>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 Р_2.1.10-12</t>
  </si>
  <si>
    <t>01-02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</si>
  <si>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</si>
  <si>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</si>
  <si>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</si>
  <si>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</si>
  <si>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</si>
  <si>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</si>
  <si>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</si>
  <si>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</si>
  <si>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</si>
  <si>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>Составлен(а) в базисном (текущем) уровне цен  4 кв 2024г</t>
  </si>
  <si>
    <t/>
  </si>
  <si>
    <t>Строительство электрических сетей  в п.Хребтовая Нижнеилимского района, ул.Лесная, ул.Гагарина, ул.Заречная (ВЛЗ - 0,55км, ВЛ - 0,45км, ВЛИ - 0,2км, замена КТПН - 2шт по 0,4МВА каждая: 0,8 МВА/1,2км)</t>
  </si>
  <si>
    <t>СВОДНЫЙ СМЕТНЫЙ РАСЧЕТ СТОИМОСТИ СТРОИТЕЛЬСТВА № ССРСС-Р_2.1.10-12</t>
  </si>
  <si>
    <t>(ссылка на документ об утверждении)</t>
  </si>
  <si>
    <t>В том числе возвратных сумм  тыс. руб.</t>
  </si>
  <si>
    <t>Сводный сметный расчет в сумме   11 620,672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</si>
  <si>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</si>
  <si>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</si>
  <si>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</si>
  <si>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</si>
  <si>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АО "БЭСК"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</si>
  <si>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</si>
  <si>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</si>
  <si>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</si>
  <si>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</si>
  <si>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</si>
  <si>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</si>
  <si>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</si>
  <si>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</si>
  <si>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</si>
  <si>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</si>
  <si>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</si>
  <si>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</si>
  <si>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</si>
  <si>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</si>
  <si>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</si>
  <si>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</si>
  <si>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</si>
  <si>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</si>
  <si>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</si>
  <si>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</si>
  <si>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</si>
  <si>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</si>
  <si>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</si>
  <si>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</si>
  <si>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</si>
  <si>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</si>
  <si>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</si>
  <si>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</si>
  <si>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Р_2.1.10-12 Строительство электрических сетей  в п.Хребтовая Нижнеилимского района, ул.Лесная, ул.Гагарина, ул.Заречная (ВЛЗ - 0,55км, ВЛ - 0,45км, ВЛИ - 0,2км, замена КТПН - 2шт по 0,4МВА каждая: 0,8 МВА/1,2км)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</si>
  <si>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</si>
  <si>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</si>
  <si>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</si>
  <si>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</si>
  <si>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</si>
  <si>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</si>
  <si>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</si>
  <si>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</si>
  <si>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</si>
  <si>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</si>
  <si>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</si>
  <si>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</si>
  <si>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</si>
  <si>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</si>
  <si>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</si>
  <si>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</si>
  <si>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</si>
  <si>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</si>
  <si>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2028г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</si>
</sst>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#,##0.000"/>
    <numFmt numFmtId="168" formatCode="0.000"/>
    <numFmt numFmtId="169" formatCode="#,##0.0"/>
    <numFmt numFmtId="170" formatCode="#,##0.0000000"/>
  </numFmts>
  <fonts count="2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3" xfId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165" fontId="12" fillId="0" borderId="5" xfId="7" applyNumberFormat="1" applyFont="1" applyFill="1" applyBorder="1" applyAlignment="1">
      <alignment vertical="center" wrapText="1"/>
    </xf>
    <xf numFmtId="43" fontId="12" fillId="0" borderId="5" xfId="7" applyFont="1" applyFill="1" applyBorder="1" applyAlignment="1">
      <alignment horizontal="center" vertical="center" wrapText="1"/>
    </xf>
    <xf numFmtId="43" fontId="12" fillId="0" borderId="5" xfId="7" applyFont="1" applyFill="1" applyBorder="1" applyAlignment="1">
      <alignment vertical="center" wrapText="1"/>
    </xf>
    <xf numFmtId="43" fontId="12" fillId="0" borderId="6" xfId="7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164" fontId="14" fillId="0" borderId="0" xfId="1" applyNumberFormat="1" applyFont="1" applyAlignment="1">
      <alignment horizontal="left" vertical="center"/>
    </xf>
    <xf numFmtId="166" fontId="2" fillId="0" borderId="0" xfId="2" applyNumberFormat="1"/>
    <xf numFmtId="0" fontId="15" fillId="0" borderId="0" xfId="0" applyFont="1"/>
    <xf numFmtId="0" fontId="15" fillId="0" borderId="0" xfId="0" applyFont="1" applyAlignment="1">
      <alignment wrapText="1"/>
    </xf>
    <xf numFmtId="49" fontId="15" fillId="0" borderId="0" xfId="0" applyNumberFormat="1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167" fontId="17" fillId="0" borderId="7" xfId="0" applyNumberFormat="1" applyFont="1" applyBorder="1" applyAlignment="1">
      <alignment horizontal="right" vertical="top"/>
    </xf>
    <xf numFmtId="168" fontId="17" fillId="0" borderId="7" xfId="0" applyNumberFormat="1" applyFont="1" applyBorder="1" applyAlignment="1">
      <alignment horizontal="right" vertical="top"/>
    </xf>
    <xf numFmtId="0" fontId="17" fillId="0" borderId="7" xfId="0" applyFont="1" applyBorder="1" applyAlignment="1">
      <alignment horizontal="right" vertical="top" wrapText="1"/>
    </xf>
    <xf numFmtId="4" fontId="17" fillId="0" borderId="7" xfId="0" applyNumberFormat="1" applyFont="1" applyBorder="1" applyAlignment="1">
      <alignment horizontal="right" vertical="top" wrapText="1"/>
    </xf>
    <xf numFmtId="49" fontId="17" fillId="0" borderId="7" xfId="0" applyNumberFormat="1" applyFont="1" applyBorder="1"/>
    <xf numFmtId="167" fontId="15" fillId="0" borderId="7" xfId="0" applyNumberFormat="1" applyFont="1" applyBorder="1" applyAlignment="1">
      <alignment horizontal="right" vertical="top" wrapText="1"/>
    </xf>
    <xf numFmtId="168" fontId="15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right" vertical="top" wrapText="1"/>
    </xf>
    <xf numFmtId="4" fontId="15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7" xfId="0" applyNumberFormat="1" applyFont="1" applyBorder="1" applyAlignment="1">
      <alignment horizontal="left" vertical="top" wrapText="1"/>
    </xf>
    <xf numFmtId="49" fontId="15" fillId="0" borderId="7" xfId="0" applyNumberFormat="1" applyFont="1" applyBorder="1" applyAlignment="1">
      <alignment horizontal="center" vertical="top" wrapText="1"/>
    </xf>
    <xf numFmtId="4" fontId="17" fillId="0" borderId="7" xfId="0" applyNumberFormat="1" applyFont="1" applyBorder="1" applyAlignment="1">
      <alignment horizontal="right" vertical="top"/>
    </xf>
    <xf numFmtId="169" fontId="17" fillId="0" borderId="7" xfId="0" applyNumberFormat="1" applyFont="1" applyBorder="1" applyAlignment="1">
      <alignment horizontal="right" vertical="top" wrapText="1"/>
    </xf>
    <xf numFmtId="2" fontId="17" fillId="0" borderId="7" xfId="0" applyNumberFormat="1" applyFont="1" applyBorder="1" applyAlignment="1">
      <alignment horizontal="right" vertical="top"/>
    </xf>
    <xf numFmtId="0" fontId="17" fillId="0" borderId="7" xfId="0" applyFont="1" applyBorder="1" applyAlignment="1">
      <alignment horizontal="right" vertical="top"/>
    </xf>
    <xf numFmtId="2" fontId="15" fillId="0" borderId="7" xfId="0" applyNumberFormat="1" applyFont="1" applyBorder="1" applyAlignment="1">
      <alignment horizontal="right" vertical="top" wrapText="1"/>
    </xf>
    <xf numFmtId="1" fontId="15" fillId="0" borderId="7" xfId="0" applyNumberFormat="1" applyFont="1" applyBorder="1" applyAlignment="1">
      <alignment horizontal="right" vertical="top" wrapText="1"/>
    </xf>
    <xf numFmtId="169" fontId="15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49" fontId="19" fillId="0" borderId="0" xfId="0" applyNumberFormat="1" applyFont="1"/>
    <xf numFmtId="49" fontId="16" fillId="0" borderId="0" xfId="0" applyNumberFormat="1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vertical="top"/>
    </xf>
    <xf numFmtId="49" fontId="20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wrapText="1"/>
    </xf>
    <xf numFmtId="0" fontId="21" fillId="0" borderId="0" xfId="0" applyFont="1" applyAlignment="1">
      <alignment horizontal="center"/>
    </xf>
    <xf numFmtId="49" fontId="21" fillId="0" borderId="0" xfId="0" applyNumberFormat="1" applyFont="1" applyAlignment="1">
      <alignment horizontal="center"/>
    </xf>
    <xf numFmtId="0" fontId="19" fillId="0" borderId="0" xfId="0" applyFont="1" applyAlignment="1">
      <alignment horizontal="right"/>
    </xf>
    <xf numFmtId="49" fontId="16" fillId="0" borderId="0" xfId="0" applyNumberFormat="1" applyFont="1"/>
    <xf numFmtId="0" fontId="23" fillId="0" borderId="7" xfId="3" applyFont="1" applyBorder="1" applyAlignment="1">
      <alignment horizontal="center" vertical="center" wrapText="1"/>
    </xf>
    <xf numFmtId="0" fontId="23" fillId="0" borderId="7" xfId="4" applyFont="1" applyBorder="1" applyAlignment="1">
      <alignment horizontal="center" wrapText="1"/>
    </xf>
    <xf numFmtId="49" fontId="24" fillId="2" borderId="7" xfId="3" applyNumberFormat="1" applyFont="1" applyFill="1" applyBorder="1" applyAlignment="1">
      <alignment horizontal="center" vertical="center" wrapText="1"/>
    </xf>
    <xf numFmtId="4" fontId="24" fillId="2" borderId="7" xfId="3" applyNumberFormat="1" applyFont="1" applyFill="1" applyBorder="1" applyAlignment="1">
      <alignment horizontal="right" vertical="center" wrapText="1"/>
    </xf>
    <xf numFmtId="49" fontId="23" fillId="0" borderId="7" xfId="3" applyNumberFormat="1" applyFont="1" applyBorder="1" applyAlignment="1">
      <alignment horizontal="center" vertical="center" wrapText="1"/>
    </xf>
    <xf numFmtId="167" fontId="23" fillId="0" borderId="7" xfId="3" applyNumberFormat="1" applyFont="1" applyBorder="1" applyAlignment="1">
      <alignment horizontal="right" vertical="center" wrapText="1"/>
    </xf>
    <xf numFmtId="4" fontId="23" fillId="0" borderId="7" xfId="3" applyNumberFormat="1" applyFont="1" applyBorder="1" applyAlignment="1">
      <alignment horizontal="right" vertical="center" wrapText="1"/>
    </xf>
    <xf numFmtId="4" fontId="23" fillId="0" borderId="7" xfId="3" applyNumberFormat="1" applyFont="1" applyBorder="1" applyAlignment="1">
      <alignment horizontal="center" vertical="center" wrapText="1"/>
    </xf>
    <xf numFmtId="4" fontId="24" fillId="2" borderId="7" xfId="3" applyNumberFormat="1" applyFont="1" applyFill="1" applyBorder="1" applyAlignment="1">
      <alignment horizontal="center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1" fontId="25" fillId="0" borderId="7" xfId="0" applyNumberFormat="1" applyFont="1" applyBorder="1" applyAlignment="1">
      <alignment horizontal="center" vertical="center" wrapText="1"/>
    </xf>
    <xf numFmtId="4" fontId="26" fillId="0" borderId="7" xfId="3" applyNumberFormat="1" applyFont="1" applyBorder="1" applyAlignment="1">
      <alignment horizontal="right" vertical="center" wrapText="1"/>
    </xf>
    <xf numFmtId="169" fontId="23" fillId="0" borderId="7" xfId="3" applyNumberFormat="1" applyFont="1" applyBorder="1" applyAlignment="1">
      <alignment horizontal="center" vertical="center" wrapText="1"/>
    </xf>
    <xf numFmtId="49" fontId="26" fillId="0" borderId="7" xfId="3" applyNumberFormat="1" applyFont="1" applyBorder="1" applyAlignment="1">
      <alignment horizontal="center" vertical="center" wrapText="1"/>
    </xf>
    <xf numFmtId="170" fontId="23" fillId="0" borderId="7" xfId="3" applyNumberFormat="1" applyFont="1" applyBorder="1" applyAlignment="1">
      <alignment horizontal="center" vertical="center" wrapText="1"/>
    </xf>
    <xf numFmtId="49" fontId="23" fillId="3" borderId="7" xfId="3" applyNumberFormat="1" applyFont="1" applyFill="1" applyBorder="1" applyAlignment="1">
      <alignment horizontal="center" vertical="center" wrapText="1"/>
    </xf>
    <xf numFmtId="4" fontId="23" fillId="3" borderId="7" xfId="3" applyNumberFormat="1" applyFont="1" applyFill="1" applyBorder="1" applyAlignment="1">
      <alignment horizontal="right" vertical="center" wrapText="1"/>
    </xf>
    <xf numFmtId="0" fontId="23" fillId="0" borderId="0" xfId="2" applyFont="1"/>
    <xf numFmtId="0" fontId="23" fillId="3" borderId="7" xfId="3" applyFont="1" applyFill="1" applyBorder="1" applyAlignment="1">
      <alignment horizontal="left" vertical="center" wrapText="1"/>
    </xf>
    <xf numFmtId="0" fontId="23" fillId="0" borderId="7" xfId="3" applyFont="1" applyBorder="1" applyAlignment="1">
      <alignment horizontal="left" vertical="center" wrapText="1"/>
    </xf>
    <xf numFmtId="0" fontId="26" fillId="0" borderId="7" xfId="3" applyFont="1" applyBorder="1" applyAlignment="1">
      <alignment horizontal="left" vertical="center" wrapText="1"/>
    </xf>
    <xf numFmtId="0" fontId="24" fillId="2" borderId="9" xfId="3" applyFont="1" applyFill="1" applyBorder="1" applyAlignment="1">
      <alignment horizontal="left" vertical="center" wrapText="1"/>
    </xf>
    <xf numFmtId="0" fontId="24" fillId="2" borderId="10" xfId="3" applyFont="1" applyFill="1" applyBorder="1" applyAlignment="1">
      <alignment horizontal="left" vertical="center" wrapText="1"/>
    </xf>
    <xf numFmtId="0" fontId="24" fillId="2" borderId="8" xfId="3" applyFont="1" applyFill="1" applyBorder="1" applyAlignment="1">
      <alignment horizontal="left" vertical="center" wrapText="1"/>
    </xf>
    <xf numFmtId="0" fontId="23" fillId="0" borderId="9" xfId="3" applyFont="1" applyBorder="1" applyAlignment="1">
      <alignment horizontal="left" vertical="center" wrapText="1"/>
    </xf>
    <xf numFmtId="0" fontId="23" fillId="0" borderId="8" xfId="3" applyFont="1" applyBorder="1" applyAlignment="1">
      <alignment horizontal="left" vertical="center" wrapText="1"/>
    </xf>
    <xf numFmtId="0" fontId="26" fillId="0" borderId="9" xfId="3" applyFont="1" applyBorder="1" applyAlignment="1">
      <alignment horizontal="left" vertical="center" wrapText="1"/>
    </xf>
    <xf numFmtId="0" fontId="26" fillId="0" borderId="8" xfId="3" applyFont="1" applyBorder="1" applyAlignment="1">
      <alignment horizontal="left" vertical="center" wrapText="1"/>
    </xf>
    <xf numFmtId="49" fontId="23" fillId="0" borderId="13" xfId="3" applyNumberFormat="1" applyFont="1" applyBorder="1" applyAlignment="1">
      <alignment horizontal="center" vertical="center" wrapText="1"/>
    </xf>
    <xf numFmtId="49" fontId="23" fillId="0" borderId="18" xfId="3" applyNumberFormat="1" applyFont="1" applyBorder="1" applyAlignment="1">
      <alignment horizontal="center" vertical="center" wrapText="1"/>
    </xf>
    <xf numFmtId="49" fontId="23" fillId="0" borderId="11" xfId="3" applyNumberFormat="1" applyFont="1" applyBorder="1" applyAlignment="1">
      <alignment horizontal="center" vertical="center" wrapText="1"/>
    </xf>
    <xf numFmtId="49" fontId="23" fillId="0" borderId="19" xfId="3" applyNumberFormat="1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3" fillId="0" borderId="10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14" xfId="3" applyFont="1" applyBorder="1" applyAlignment="1">
      <alignment horizontal="center" vertical="center" wrapText="1"/>
    </xf>
    <xf numFmtId="0" fontId="23" fillId="0" borderId="12" xfId="3" applyFont="1" applyBorder="1" applyAlignment="1">
      <alignment horizontal="center" vertical="center" wrapText="1"/>
    </xf>
    <xf numFmtId="0" fontId="23" fillId="0" borderId="9" xfId="4" applyFont="1" applyBorder="1" applyAlignment="1">
      <alignment horizontal="center" wrapText="1"/>
    </xf>
    <xf numFmtId="0" fontId="23" fillId="0" borderId="8" xfId="4" applyFont="1" applyBorder="1" applyAlignment="1">
      <alignment horizontal="center" wrapText="1"/>
    </xf>
    <xf numFmtId="0" fontId="13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9" fillId="0" borderId="17" xfId="0" applyFont="1" applyBorder="1" applyAlignment="1">
      <alignment horizontal="left" wrapText="1"/>
    </xf>
    <xf numFmtId="0" fontId="20" fillId="0" borderId="16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0" fillId="0" borderId="16" xfId="0" applyFont="1" applyBorder="1" applyAlignment="1">
      <alignment horizontal="center" vertical="top"/>
    </xf>
    <xf numFmtId="0" fontId="19" fillId="0" borderId="0" xfId="0" applyFont="1" applyAlignment="1">
      <alignment horizontal="left"/>
    </xf>
    <xf numFmtId="49" fontId="15" fillId="0" borderId="14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16" fillId="0" borderId="9" xfId="0" applyFont="1" applyBorder="1" applyAlignment="1">
      <alignment horizontal="right" vertical="top" wrapText="1"/>
    </xf>
    <xf numFmtId="0" fontId="16" fillId="0" borderId="8" xfId="0" applyFont="1" applyBorder="1" applyAlignment="1">
      <alignment horizontal="right" vertical="top" wrapText="1"/>
    </xf>
  </cellXfs>
  <cellStyles count="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C20" sqref="C20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59.5703125" style="2" customWidth="1"/>
    <col min="4" max="4" width="14.140625" style="2" bestFit="1" customWidth="1"/>
    <col min="5" max="5" width="10.7109375" style="79" customWidth="1"/>
    <col min="6" max="6" width="15.85546875" style="2" customWidth="1"/>
    <col min="7" max="7" width="29.42578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7" t="s">
        <v>75</v>
      </c>
      <c r="F1" s="90" t="s">
        <v>76</v>
      </c>
      <c r="G1" s="91"/>
      <c r="H1" s="94" t="s">
        <v>77</v>
      </c>
      <c r="I1" s="95"/>
      <c r="J1" s="95"/>
      <c r="K1" s="96"/>
      <c r="L1" s="97" t="s">
        <v>59</v>
      </c>
      <c r="M1" s="97" t="s">
        <v>78</v>
      </c>
    </row>
    <row r="2" spans="1:13" ht="45" x14ac:dyDescent="0.2">
      <c r="A2" s="3"/>
      <c r="B2" s="3" t="s">
        <v>0</v>
      </c>
      <c r="C2" s="19" t="s">
        <v>74</v>
      </c>
      <c r="E2" s="98"/>
      <c r="F2" s="92"/>
      <c r="G2" s="93"/>
      <c r="H2" s="62" t="s">
        <v>79</v>
      </c>
      <c r="I2" s="62" t="s">
        <v>80</v>
      </c>
      <c r="J2" s="62" t="s">
        <v>81</v>
      </c>
      <c r="K2" s="62" t="s">
        <v>82</v>
      </c>
      <c r="L2" s="98"/>
      <c r="M2" s="98"/>
    </row>
    <row r="3" spans="1:13" x14ac:dyDescent="0.25">
      <c r="A3" s="4"/>
      <c r="B3" s="4"/>
      <c r="C3" s="4"/>
      <c r="E3" s="63">
        <v>1</v>
      </c>
      <c r="F3" s="99">
        <v>2</v>
      </c>
      <c r="G3" s="100"/>
      <c r="H3" s="63">
        <v>3</v>
      </c>
      <c r="I3" s="63">
        <v>4</v>
      </c>
      <c r="J3" s="63">
        <v>5</v>
      </c>
      <c r="K3" s="63">
        <v>6</v>
      </c>
      <c r="L3" s="63">
        <v>7</v>
      </c>
      <c r="M3" s="63">
        <v>8</v>
      </c>
    </row>
    <row r="4" spans="1:13" x14ac:dyDescent="0.2">
      <c r="A4" s="3"/>
      <c r="B4" s="3"/>
      <c r="C4" s="3"/>
      <c r="E4" s="64" t="s">
        <v>83</v>
      </c>
      <c r="F4" s="83" t="s">
        <v>84</v>
      </c>
      <c r="G4" s="85"/>
      <c r="H4" s="65"/>
      <c r="I4" s="65"/>
      <c r="J4" s="65"/>
      <c r="K4" s="65"/>
      <c r="L4" s="65"/>
      <c r="M4" s="65"/>
    </row>
    <row r="5" spans="1:13" x14ac:dyDescent="0.2">
      <c r="A5" s="3"/>
      <c r="B5" s="3"/>
      <c r="C5" s="3"/>
      <c r="E5" s="66" t="s">
        <v>85</v>
      </c>
      <c r="F5" s="86" t="s">
        <v>86</v>
      </c>
      <c r="G5" s="87"/>
      <c r="H5" s="67">
        <v>51.43</v>
      </c>
      <c r="I5" s="68">
        <v>7119.4</v>
      </c>
      <c r="J5" s="68">
        <v>2406.23</v>
      </c>
      <c r="K5" s="67">
        <v>106.833</v>
      </c>
      <c r="L5" s="67">
        <f>SUM(H5:K5)</f>
        <v>9683.893</v>
      </c>
      <c r="M5" s="69" t="s">
        <v>87</v>
      </c>
    </row>
    <row r="6" spans="1:13" ht="25.5" x14ac:dyDescent="0.2">
      <c r="A6" s="3"/>
      <c r="B6" s="5" t="s">
        <v>122</v>
      </c>
      <c r="C6" s="20">
        <f>C26</f>
        <v>14377.367454879359</v>
      </c>
      <c r="E6" s="66" t="s">
        <v>88</v>
      </c>
      <c r="F6" s="86" t="s">
        <v>89</v>
      </c>
      <c r="G6" s="87"/>
      <c r="H6" s="68">
        <f>H5*1.2</f>
        <v>61.715999999999994</v>
      </c>
      <c r="I6" s="68">
        <f t="shared" ref="I6:K6" si="0">I5*1.2</f>
        <v>8543.2799999999988</v>
      </c>
      <c r="J6" s="68">
        <f t="shared" si="0"/>
        <v>2887.4760000000001</v>
      </c>
      <c r="K6" s="68">
        <f t="shared" si="0"/>
        <v>128.1996</v>
      </c>
      <c r="L6" s="68">
        <f>SUM(H6:K6)</f>
        <v>11620.6716</v>
      </c>
      <c r="M6" s="69" t="s">
        <v>87</v>
      </c>
    </row>
    <row r="7" spans="1:13" x14ac:dyDescent="0.2">
      <c r="A7" s="3"/>
      <c r="B7" s="3"/>
      <c r="C7" s="3"/>
      <c r="E7" s="64" t="s">
        <v>104</v>
      </c>
      <c r="F7" s="83" t="s">
        <v>90</v>
      </c>
      <c r="G7" s="84"/>
      <c r="H7" s="84"/>
      <c r="I7" s="85"/>
      <c r="J7" s="65"/>
      <c r="K7" s="65"/>
      <c r="L7" s="65"/>
      <c r="M7" s="70"/>
    </row>
    <row r="8" spans="1:13" ht="18.75" x14ac:dyDescent="0.2">
      <c r="A8" s="4"/>
      <c r="B8" s="4"/>
      <c r="C8" s="4"/>
      <c r="E8" s="66" t="s">
        <v>105</v>
      </c>
      <c r="F8" s="86" t="s">
        <v>91</v>
      </c>
      <c r="G8" s="87"/>
      <c r="H8" s="68"/>
      <c r="I8" s="68"/>
      <c r="J8" s="68"/>
      <c r="K8" s="68"/>
      <c r="L8" s="71">
        <f>SUM(H8:K8)</f>
        <v>0</v>
      </c>
      <c r="M8" s="69" t="s">
        <v>87</v>
      </c>
    </row>
    <row r="9" spans="1:13" ht="18.75" x14ac:dyDescent="0.2">
      <c r="A9" s="3"/>
      <c r="B9" s="3"/>
      <c r="C9" s="3"/>
      <c r="E9" s="66" t="s">
        <v>106</v>
      </c>
      <c r="F9" s="86" t="s">
        <v>92</v>
      </c>
      <c r="G9" s="87"/>
      <c r="H9" s="68"/>
      <c r="I9" s="68"/>
      <c r="J9" s="68"/>
      <c r="K9" s="68"/>
      <c r="L9" s="71">
        <f>SUM(H9:K9)</f>
        <v>0</v>
      </c>
      <c r="M9" s="69" t="s">
        <v>87</v>
      </c>
    </row>
    <row r="10" spans="1:13" ht="18.75" x14ac:dyDescent="0.2">
      <c r="A10" s="3"/>
      <c r="B10" s="6" t="s">
        <v>14</v>
      </c>
      <c r="C10" s="3"/>
      <c r="E10" s="66" t="s">
        <v>107</v>
      </c>
      <c r="F10" s="86" t="s">
        <v>93</v>
      </c>
      <c r="G10" s="87"/>
      <c r="H10" s="68"/>
      <c r="I10" s="68"/>
      <c r="J10" s="68"/>
      <c r="K10" s="68"/>
      <c r="L10" s="72">
        <f t="shared" ref="L10:L12" si="1">SUM(H10:K10)</f>
        <v>0</v>
      </c>
      <c r="M10" s="69" t="s">
        <v>87</v>
      </c>
    </row>
    <row r="11" spans="1:13" ht="18.75" x14ac:dyDescent="0.2">
      <c r="A11" s="3"/>
      <c r="B11" s="3"/>
      <c r="C11" s="3"/>
      <c r="E11" s="66" t="s">
        <v>108</v>
      </c>
      <c r="F11" s="86" t="s">
        <v>94</v>
      </c>
      <c r="G11" s="87"/>
      <c r="H11" s="68">
        <v>51.43</v>
      </c>
      <c r="I11" s="68">
        <v>7119.4</v>
      </c>
      <c r="J11" s="68">
        <v>2406.23</v>
      </c>
      <c r="K11" s="68">
        <v>106.833</v>
      </c>
      <c r="L11" s="71">
        <f t="shared" si="1"/>
        <v>9683.893</v>
      </c>
      <c r="M11" s="69" t="s">
        <v>87</v>
      </c>
    </row>
    <row r="12" spans="1:13" ht="18.75" x14ac:dyDescent="0.2">
      <c r="A12" s="7"/>
      <c r="B12" s="103" t="s">
        <v>3</v>
      </c>
      <c r="C12" s="103"/>
      <c r="E12" s="66" t="s">
        <v>109</v>
      </c>
      <c r="F12" s="86" t="s">
        <v>95</v>
      </c>
      <c r="G12" s="87"/>
      <c r="H12" s="68"/>
      <c r="I12" s="68"/>
      <c r="J12" s="68"/>
      <c r="K12" s="68"/>
      <c r="L12" s="71">
        <f t="shared" si="1"/>
        <v>0</v>
      </c>
      <c r="M12" s="69" t="s">
        <v>87</v>
      </c>
    </row>
    <row r="13" spans="1:13" x14ac:dyDescent="0.2">
      <c r="A13" s="3"/>
      <c r="B13" s="3"/>
      <c r="C13" s="3"/>
      <c r="E13" s="66"/>
      <c r="F13" s="88" t="s">
        <v>96</v>
      </c>
      <c r="G13" s="89"/>
      <c r="H13" s="73">
        <f>SUM(H8:H12)</f>
        <v>51.43</v>
      </c>
      <c r="I13" s="73">
        <f>SUM(I8:I12)</f>
        <v>7119.4</v>
      </c>
      <c r="J13" s="73">
        <f>SUM(J8:J12)</f>
        <v>2406.23</v>
      </c>
      <c r="K13" s="73">
        <f>SUM(K8:K12)</f>
        <v>106.833</v>
      </c>
      <c r="L13" s="73">
        <f>SUM(L8:L12)</f>
        <v>9683.893</v>
      </c>
      <c r="M13" s="69" t="s">
        <v>87</v>
      </c>
    </row>
    <row r="14" spans="1:13" ht="53.25" customHeight="1" x14ac:dyDescent="0.2">
      <c r="A14" s="3"/>
      <c r="B14" s="104" t="s">
        <v>103</v>
      </c>
      <c r="C14" s="104"/>
      <c r="E14" s="64" t="s">
        <v>110</v>
      </c>
      <c r="F14" s="83" t="s">
        <v>97</v>
      </c>
      <c r="G14" s="84"/>
      <c r="H14" s="84"/>
      <c r="I14" s="84"/>
      <c r="J14" s="85"/>
      <c r="K14" s="65"/>
      <c r="L14" s="65"/>
      <c r="M14" s="70"/>
    </row>
    <row r="15" spans="1:13" x14ac:dyDescent="0.2">
      <c r="A15" s="4"/>
      <c r="B15" s="102" t="s">
        <v>1</v>
      </c>
      <c r="C15" s="102"/>
      <c r="E15" s="66" t="s">
        <v>111</v>
      </c>
      <c r="F15" s="81" t="s">
        <v>91</v>
      </c>
      <c r="G15" s="81"/>
      <c r="H15" s="68">
        <f>H8*$M$15/100</f>
        <v>0</v>
      </c>
      <c r="I15" s="68">
        <f t="shared" ref="I15:L15" si="2">I8*$M$15/100</f>
        <v>0</v>
      </c>
      <c r="J15" s="68">
        <f t="shared" si="2"/>
        <v>0</v>
      </c>
      <c r="K15" s="68">
        <f t="shared" si="2"/>
        <v>0</v>
      </c>
      <c r="L15" s="68">
        <f t="shared" si="2"/>
        <v>0</v>
      </c>
      <c r="M15" s="74">
        <v>107.8</v>
      </c>
    </row>
    <row r="16" spans="1:13" x14ac:dyDescent="0.2">
      <c r="A16" s="3"/>
      <c r="B16" s="3"/>
      <c r="C16" s="3"/>
      <c r="E16" s="66" t="s">
        <v>112</v>
      </c>
      <c r="F16" s="81" t="s">
        <v>92</v>
      </c>
      <c r="G16" s="81"/>
      <c r="H16" s="68">
        <f>H9*$M$15/100*$M$16/100</f>
        <v>0</v>
      </c>
      <c r="I16" s="68">
        <f t="shared" ref="I16:L16" si="3">I9*$M$15/100*$M$16/100</f>
        <v>0</v>
      </c>
      <c r="J16" s="68">
        <f t="shared" si="3"/>
        <v>0</v>
      </c>
      <c r="K16" s="68">
        <f t="shared" si="3"/>
        <v>0</v>
      </c>
      <c r="L16" s="68">
        <f t="shared" si="3"/>
        <v>0</v>
      </c>
      <c r="M16" s="74">
        <v>105.3</v>
      </c>
    </row>
    <row r="17" spans="1:13" x14ac:dyDescent="0.2">
      <c r="A17" s="3"/>
      <c r="B17" s="3"/>
      <c r="C17" s="3"/>
      <c r="E17" s="66" t="s">
        <v>113</v>
      </c>
      <c r="F17" s="81" t="s">
        <v>93</v>
      </c>
      <c r="G17" s="81"/>
      <c r="H17" s="68">
        <f>H10*$M$15/100*$M$16/100*$M$17/100</f>
        <v>0</v>
      </c>
      <c r="I17" s="68">
        <f t="shared" ref="I17:L17" si="4">I10*$M$15/100*$M$16/100*$M$17/100</f>
        <v>0</v>
      </c>
      <c r="J17" s="68">
        <f t="shared" si="4"/>
        <v>0</v>
      </c>
      <c r="K17" s="68">
        <f t="shared" si="4"/>
        <v>0</v>
      </c>
      <c r="L17" s="68">
        <f t="shared" si="4"/>
        <v>0</v>
      </c>
      <c r="M17" s="74">
        <v>104.4</v>
      </c>
    </row>
    <row r="18" spans="1:13" ht="28.5" x14ac:dyDescent="0.2">
      <c r="A18" s="8" t="s">
        <v>2</v>
      </c>
      <c r="B18" s="11" t="s">
        <v>4</v>
      </c>
      <c r="C18" s="13" t="s">
        <v>5</v>
      </c>
      <c r="E18" s="66" t="s">
        <v>114</v>
      </c>
      <c r="F18" s="81" t="s">
        <v>94</v>
      </c>
      <c r="G18" s="81"/>
      <c r="H18" s="68">
        <f>H11*$M$15/100*$M$16/100*$M$17/100*$M$18/100</f>
        <v>63.630400049536313</v>
      </c>
      <c r="I18" s="68">
        <f t="shared" ref="I18:L18" si="5">I11*$M$15/100*$M$16/100*$M$17/100*$M$18/100</f>
        <v>8808.2883552920248</v>
      </c>
      <c r="J18" s="68">
        <f t="shared" si="5"/>
        <v>2977.0440892707716</v>
      </c>
      <c r="K18" s="68">
        <f t="shared" si="5"/>
        <v>132.17628871266024</v>
      </c>
      <c r="L18" s="68">
        <f t="shared" si="5"/>
        <v>11981.139133324994</v>
      </c>
      <c r="M18" s="74">
        <v>104.4</v>
      </c>
    </row>
    <row r="19" spans="1:13" x14ac:dyDescent="0.2">
      <c r="A19" s="8">
        <v>1</v>
      </c>
      <c r="B19" s="11">
        <v>2</v>
      </c>
      <c r="C19" s="14">
        <v>3</v>
      </c>
      <c r="E19" s="66" t="s">
        <v>115</v>
      </c>
      <c r="F19" s="81" t="s">
        <v>95</v>
      </c>
      <c r="G19" s="81"/>
      <c r="H19" s="68">
        <f>H12*$M$15/100*$M$16/100*$M$17/100*$M$18/100*$M$19/100</f>
        <v>0</v>
      </c>
      <c r="I19" s="68">
        <f t="shared" ref="I19:L19" si="6">I12*$M$15/100*$M$16/100*$M$17/100*$M$18/100*$M$19/100</f>
        <v>0</v>
      </c>
      <c r="J19" s="68">
        <f t="shared" si="6"/>
        <v>0</v>
      </c>
      <c r="K19" s="68">
        <f t="shared" si="6"/>
        <v>0</v>
      </c>
      <c r="L19" s="68">
        <f t="shared" si="6"/>
        <v>0</v>
      </c>
      <c r="M19" s="74">
        <v>104.4</v>
      </c>
    </row>
    <row r="20" spans="1:13" x14ac:dyDescent="0.2">
      <c r="A20" s="9">
        <v>1</v>
      </c>
      <c r="B20" s="12" t="s">
        <v>6</v>
      </c>
      <c r="C20" s="15">
        <v>9683.893</v>
      </c>
      <c r="E20" s="75"/>
      <c r="F20" s="82" t="s">
        <v>96</v>
      </c>
      <c r="G20" s="82"/>
      <c r="H20" s="73">
        <f>SUM(H15:H19)</f>
        <v>63.630400049536313</v>
      </c>
      <c r="I20" s="73">
        <f t="shared" ref="I20:K20" si="7">SUM(I15:I19)</f>
        <v>8808.2883552920248</v>
      </c>
      <c r="J20" s="73">
        <f t="shared" si="7"/>
        <v>2977.0440892707716</v>
      </c>
      <c r="K20" s="73">
        <f t="shared" si="7"/>
        <v>132.17628871266024</v>
      </c>
      <c r="L20" s="73">
        <f>SUM(L15:L19)</f>
        <v>11981.139133324994</v>
      </c>
      <c r="M20" s="76"/>
    </row>
    <row r="21" spans="1:13" x14ac:dyDescent="0.2">
      <c r="A21" s="9">
        <v>1.1000000000000001</v>
      </c>
      <c r="B21" s="12" t="s">
        <v>7</v>
      </c>
      <c r="C21" s="16">
        <v>7119.4</v>
      </c>
      <c r="E21" s="64" t="s">
        <v>116</v>
      </c>
      <c r="F21" s="83" t="s">
        <v>100</v>
      </c>
      <c r="G21" s="84"/>
      <c r="H21" s="84"/>
      <c r="I21" s="84"/>
      <c r="J21" s="85"/>
      <c r="K21" s="68"/>
      <c r="L21" s="68"/>
      <c r="M21" s="76"/>
    </row>
    <row r="22" spans="1:13" x14ac:dyDescent="0.2">
      <c r="A22" s="9">
        <v>1.2</v>
      </c>
      <c r="B22" s="12" t="s">
        <v>8</v>
      </c>
      <c r="C22" s="17">
        <v>2406.23</v>
      </c>
      <c r="E22" s="66" t="s">
        <v>117</v>
      </c>
      <c r="F22" s="81" t="s">
        <v>91</v>
      </c>
      <c r="G22" s="81"/>
      <c r="H22" s="68">
        <f>H8*$M$22/100*1.2</f>
        <v>0</v>
      </c>
      <c r="I22" s="68">
        <f t="shared" ref="I22:K22" si="8">I8*$M$22/100*1.2</f>
        <v>0</v>
      </c>
      <c r="J22" s="68">
        <f t="shared" si="8"/>
        <v>0</v>
      </c>
      <c r="K22" s="68">
        <f t="shared" si="8"/>
        <v>0</v>
      </c>
      <c r="L22" s="68">
        <f>SUM(H22:K22)</f>
        <v>0</v>
      </c>
      <c r="M22" s="74">
        <v>107.8</v>
      </c>
    </row>
    <row r="23" spans="1:13" x14ac:dyDescent="0.2">
      <c r="A23" s="9">
        <v>1.3</v>
      </c>
      <c r="B23" s="12" t="s">
        <v>9</v>
      </c>
      <c r="C23" s="17">
        <v>158.26300000000001</v>
      </c>
      <c r="E23" s="66" t="s">
        <v>118</v>
      </c>
      <c r="F23" s="81" t="s">
        <v>92</v>
      </c>
      <c r="G23" s="81"/>
      <c r="H23" s="68">
        <f>H9*$M$22/100*$M$23/100*1.2</f>
        <v>0</v>
      </c>
      <c r="I23" s="68">
        <f t="shared" ref="I23:K23" si="9">I9*$M$22/100*$M$23/100*1.2</f>
        <v>0</v>
      </c>
      <c r="J23" s="68">
        <f t="shared" si="9"/>
        <v>0</v>
      </c>
      <c r="K23" s="68">
        <f t="shared" si="9"/>
        <v>0</v>
      </c>
      <c r="L23" s="68">
        <f t="shared" ref="L23:L26" si="10">SUM(H23:K23)</f>
        <v>0</v>
      </c>
      <c r="M23" s="74">
        <v>105.3</v>
      </c>
    </row>
    <row r="24" spans="1:13" x14ac:dyDescent="0.2">
      <c r="A24" s="9">
        <v>2</v>
      </c>
      <c r="B24" s="12" t="s">
        <v>10</v>
      </c>
      <c r="C24" s="17">
        <v>11620.672</v>
      </c>
      <c r="E24" s="66" t="s">
        <v>119</v>
      </c>
      <c r="F24" s="81" t="s">
        <v>93</v>
      </c>
      <c r="G24" s="81"/>
      <c r="H24" s="68">
        <f>H10*$M$22/100*$M$23/100*$M$24/100*1.2</f>
        <v>0</v>
      </c>
      <c r="I24" s="68">
        <f t="shared" ref="I24:K24" si="11">I10*$M$22/100*$M$23/100*$M$24/100*1.2</f>
        <v>0</v>
      </c>
      <c r="J24" s="68">
        <f t="shared" si="11"/>
        <v>0</v>
      </c>
      <c r="K24" s="68">
        <f t="shared" si="11"/>
        <v>0</v>
      </c>
      <c r="L24" s="68">
        <f t="shared" si="10"/>
        <v>0</v>
      </c>
      <c r="M24" s="74">
        <v>104.4</v>
      </c>
    </row>
    <row r="25" spans="1:13" x14ac:dyDescent="0.2">
      <c r="A25" s="9">
        <v>2.1</v>
      </c>
      <c r="B25" s="12" t="s">
        <v>11</v>
      </c>
      <c r="C25" s="17">
        <v>1936.779</v>
      </c>
      <c r="E25" s="66" t="s">
        <v>120</v>
      </c>
      <c r="F25" s="81" t="s">
        <v>94</v>
      </c>
      <c r="G25" s="81"/>
      <c r="H25" s="68">
        <f>H11*$M$22/100*$M$23/100*$M$24/100*$M$25/100*1.2</f>
        <v>76.35648005944357</v>
      </c>
      <c r="I25" s="68">
        <f t="shared" ref="I25:K25" si="12">I11*$M$22/100*$M$23/100*$M$24/100*$M$25/100*1.2</f>
        <v>10569.94602635043</v>
      </c>
      <c r="J25" s="68">
        <f t="shared" si="12"/>
        <v>3572.4529071249258</v>
      </c>
      <c r="K25" s="68">
        <f t="shared" si="12"/>
        <v>158.61154645519227</v>
      </c>
      <c r="L25" s="68">
        <f t="shared" si="10"/>
        <v>14377.366959989991</v>
      </c>
      <c r="M25" s="74">
        <v>104.4</v>
      </c>
    </row>
    <row r="26" spans="1:13" ht="24" x14ac:dyDescent="0.2">
      <c r="A26" s="9">
        <v>3</v>
      </c>
      <c r="B26" s="12" t="s">
        <v>12</v>
      </c>
      <c r="C26" s="18">
        <v>14377.367454879359</v>
      </c>
      <c r="D26" s="21">
        <f>C26/1.2</f>
        <v>11981.1395457328</v>
      </c>
      <c r="E26" s="66" t="s">
        <v>121</v>
      </c>
      <c r="F26" s="81" t="s">
        <v>95</v>
      </c>
      <c r="G26" s="81"/>
      <c r="H26" s="68">
        <f>H12*$M$22/100*$M$23/100*$M$24/100*$M$25/100*$M$26/100*1.2</f>
        <v>0</v>
      </c>
      <c r="I26" s="68">
        <f t="shared" ref="I26:K26" si="13">I12*$M$22/100*$M$23/100*$M$24/100*$M$25/100*$M$26/100*1.2</f>
        <v>0</v>
      </c>
      <c r="J26" s="68">
        <f t="shared" si="13"/>
        <v>0</v>
      </c>
      <c r="K26" s="68">
        <f t="shared" si="13"/>
        <v>0</v>
      </c>
      <c r="L26" s="68">
        <f t="shared" si="10"/>
        <v>0</v>
      </c>
      <c r="M26" s="74">
        <v>104.4</v>
      </c>
    </row>
    <row r="27" spans="1:13" x14ac:dyDescent="0.2">
      <c r="A27" s="3"/>
      <c r="C27" s="3"/>
      <c r="E27" s="66"/>
      <c r="F27" s="82" t="s">
        <v>96</v>
      </c>
      <c r="G27" s="82"/>
      <c r="H27" s="73">
        <f>SUM(H22:H26)</f>
        <v>76.35648005944357</v>
      </c>
      <c r="I27" s="73">
        <f t="shared" ref="I27:K27" si="14">SUM(I22:I26)</f>
        <v>10569.94602635043</v>
      </c>
      <c r="J27" s="73">
        <f t="shared" si="14"/>
        <v>3572.4529071249258</v>
      </c>
      <c r="K27" s="73">
        <f t="shared" si="14"/>
        <v>158.61154645519227</v>
      </c>
      <c r="L27" s="73">
        <f>SUM(L22:L26)</f>
        <v>14377.366959989991</v>
      </c>
      <c r="M27" s="76"/>
    </row>
    <row r="28" spans="1:13" ht="25.5" customHeight="1" x14ac:dyDescent="0.2">
      <c r="A28" s="101" t="s">
        <v>13</v>
      </c>
      <c r="B28" s="101"/>
      <c r="C28" s="101"/>
      <c r="E28" s="77" t="s">
        <v>98</v>
      </c>
      <c r="F28" s="80" t="s">
        <v>101</v>
      </c>
      <c r="G28" s="80"/>
      <c r="H28" s="78">
        <f>H20</f>
        <v>63.630400049536313</v>
      </c>
      <c r="I28" s="78">
        <f t="shared" ref="I28" si="15">I20</f>
        <v>8808.2883552920248</v>
      </c>
      <c r="J28" s="78">
        <f>J20</f>
        <v>2977.0440892707716</v>
      </c>
      <c r="K28" s="78">
        <f>K20</f>
        <v>132.17628871266024</v>
      </c>
      <c r="L28" s="78">
        <f>L20</f>
        <v>11981.139133324994</v>
      </c>
      <c r="M28" s="69" t="s">
        <v>87</v>
      </c>
    </row>
    <row r="29" spans="1:13" x14ac:dyDescent="0.2">
      <c r="E29" s="77" t="s">
        <v>99</v>
      </c>
      <c r="F29" s="80" t="s">
        <v>102</v>
      </c>
      <c r="G29" s="80"/>
      <c r="H29" s="78">
        <f>H27</f>
        <v>76.35648005944357</v>
      </c>
      <c r="I29" s="78">
        <f t="shared" ref="I29:K29" si="16">I27</f>
        <v>10569.94602635043</v>
      </c>
      <c r="J29" s="78">
        <f t="shared" si="16"/>
        <v>3572.4529071249258</v>
      </c>
      <c r="K29" s="78">
        <f t="shared" si="16"/>
        <v>158.61154645519227</v>
      </c>
      <c r="L29" s="78">
        <f>SUM(H29:K29)</f>
        <v>14377.366959989991</v>
      </c>
      <c r="M29" s="69" t="s">
        <v>87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99D5A-037A-431F-AB2D-5C43DDE50349}">
  <sheetPr>
    <pageSetUpPr fitToPage="1"/>
  </sheetPr>
  <dimension ref="A1:W54"/>
  <sheetViews>
    <sheetView topLeftCell="A4" workbookViewId="0">
      <selection activeCell="A24" sqref="A24:H24"/>
    </sheetView>
  </sheetViews>
  <sheetFormatPr defaultColWidth="9.140625" defaultRowHeight="11.25" customHeight="1" x14ac:dyDescent="0.2"/>
  <cols>
    <col min="1" max="1" width="6.7109375" style="24" customWidth="1"/>
    <col min="2" max="2" width="20.140625" style="24" customWidth="1"/>
    <col min="3" max="3" width="32.7109375" style="22" customWidth="1"/>
    <col min="4" max="8" width="14" style="22" customWidth="1"/>
    <col min="9" max="9" width="9.140625" style="22"/>
    <col min="10" max="14" width="88.7109375" style="23" hidden="1" customWidth="1"/>
    <col min="15" max="20" width="108.85546875" style="23" hidden="1" customWidth="1"/>
    <col min="21" max="21" width="129.5703125" style="23" hidden="1" customWidth="1"/>
    <col min="22" max="23" width="52.85546875" style="23" hidden="1" customWidth="1"/>
    <col min="24" max="16384" width="9.140625" style="22"/>
  </cols>
  <sheetData>
    <row r="1" spans="1:20" customFormat="1" ht="15" x14ac:dyDescent="0.25">
      <c r="H1" s="60" t="s">
        <v>73</v>
      </c>
    </row>
    <row r="2" spans="1:20" customFormat="1" ht="15" x14ac:dyDescent="0.25">
      <c r="A2" s="50"/>
      <c r="B2" s="50"/>
      <c r="C2" s="49"/>
      <c r="D2" s="49"/>
      <c r="E2" s="49"/>
      <c r="F2" s="49"/>
      <c r="G2" s="49"/>
      <c r="H2" s="60"/>
    </row>
    <row r="3" spans="1:20" customFormat="1" ht="15" x14ac:dyDescent="0.25">
      <c r="A3" s="50"/>
      <c r="B3" s="50"/>
      <c r="C3" s="49"/>
      <c r="D3" s="49"/>
      <c r="E3" s="49"/>
      <c r="F3" s="49"/>
      <c r="G3" s="49"/>
      <c r="H3" s="60"/>
    </row>
    <row r="4" spans="1:20" customFormat="1" ht="15" x14ac:dyDescent="0.25">
      <c r="A4" s="50"/>
      <c r="B4" s="50" t="s">
        <v>0</v>
      </c>
      <c r="C4" s="106" t="s">
        <v>72</v>
      </c>
      <c r="D4" s="106"/>
      <c r="E4" s="106"/>
      <c r="F4" s="106"/>
      <c r="G4" s="106"/>
      <c r="H4" s="49"/>
      <c r="J4" s="56" t="s">
        <v>72</v>
      </c>
      <c r="K4" s="56" t="s">
        <v>64</v>
      </c>
      <c r="L4" s="56" t="s">
        <v>64</v>
      </c>
      <c r="M4" s="56" t="s">
        <v>64</v>
      </c>
      <c r="N4" s="56" t="s">
        <v>64</v>
      </c>
    </row>
    <row r="5" spans="1:20" customFormat="1" ht="10.5" customHeight="1" x14ac:dyDescent="0.25">
      <c r="A5" s="50"/>
      <c r="B5" s="50"/>
      <c r="C5" s="107" t="s">
        <v>71</v>
      </c>
      <c r="D5" s="107"/>
      <c r="E5" s="107"/>
      <c r="F5" s="107"/>
      <c r="G5" s="107"/>
      <c r="H5" s="49"/>
    </row>
    <row r="6" spans="1:20" customFormat="1" ht="17.25" customHeight="1" x14ac:dyDescent="0.25">
      <c r="A6" s="50"/>
      <c r="B6" s="49" t="s">
        <v>70</v>
      </c>
      <c r="C6" s="48"/>
      <c r="D6" s="48"/>
      <c r="E6" s="48"/>
      <c r="F6" s="48"/>
      <c r="G6" s="48"/>
      <c r="H6" s="49"/>
    </row>
    <row r="7" spans="1:20" customFormat="1" ht="17.25" customHeight="1" x14ac:dyDescent="0.25">
      <c r="A7" s="50"/>
      <c r="B7" s="50"/>
      <c r="C7" s="48"/>
      <c r="D7" s="48"/>
      <c r="E7" s="48"/>
      <c r="F7" s="48"/>
      <c r="G7" s="48"/>
      <c r="H7" s="49"/>
    </row>
    <row r="8" spans="1:20" customFormat="1" ht="17.25" customHeight="1" x14ac:dyDescent="0.25">
      <c r="A8" s="50"/>
      <c r="B8" s="61" t="s">
        <v>69</v>
      </c>
      <c r="C8" s="48"/>
      <c r="D8" s="48"/>
      <c r="E8" s="48"/>
      <c r="F8" s="48"/>
      <c r="G8" s="48"/>
      <c r="H8" s="49"/>
    </row>
    <row r="9" spans="1:20" customFormat="1" ht="17.25" customHeight="1" x14ac:dyDescent="0.25">
      <c r="A9" s="50"/>
      <c r="B9" s="24" t="s">
        <v>68</v>
      </c>
      <c r="D9" s="60"/>
      <c r="E9" s="48"/>
      <c r="F9" s="48"/>
      <c r="G9" s="48"/>
      <c r="H9" s="49"/>
    </row>
    <row r="10" spans="1:20" customFormat="1" ht="17.25" customHeight="1" x14ac:dyDescent="0.25">
      <c r="A10" s="50"/>
      <c r="B10" s="50"/>
      <c r="C10" s="108"/>
      <c r="D10" s="108"/>
      <c r="E10" s="108"/>
      <c r="F10" s="108"/>
      <c r="G10" s="108"/>
      <c r="H10" s="49"/>
    </row>
    <row r="11" spans="1:20" customFormat="1" ht="11.25" customHeight="1" x14ac:dyDescent="0.25">
      <c r="A11" s="59"/>
      <c r="B11" s="59"/>
      <c r="C11" s="107" t="s">
        <v>67</v>
      </c>
      <c r="D11" s="107"/>
      <c r="E11" s="107"/>
      <c r="F11" s="107"/>
      <c r="G11" s="107"/>
      <c r="H11" s="58"/>
    </row>
    <row r="12" spans="1:20" customFormat="1" ht="11.25" customHeight="1" x14ac:dyDescent="0.25">
      <c r="A12" s="59"/>
      <c r="B12" s="59"/>
      <c r="C12" s="48"/>
      <c r="D12" s="48"/>
      <c r="E12" s="48"/>
      <c r="F12" s="48"/>
      <c r="G12" s="48"/>
      <c r="H12" s="58"/>
    </row>
    <row r="13" spans="1:20" customFormat="1" ht="18" x14ac:dyDescent="0.25">
      <c r="A13" s="59"/>
      <c r="B13" s="109" t="s">
        <v>66</v>
      </c>
      <c r="C13" s="109"/>
      <c r="D13" s="109"/>
      <c r="E13" s="109"/>
      <c r="F13" s="109"/>
      <c r="G13" s="109"/>
      <c r="H13" s="58"/>
    </row>
    <row r="14" spans="1:20" customFormat="1" ht="11.25" customHeight="1" x14ac:dyDescent="0.25">
      <c r="A14" s="59"/>
      <c r="B14" s="59"/>
      <c r="C14" s="48"/>
      <c r="D14" s="48"/>
      <c r="E14" s="48"/>
      <c r="F14" s="48"/>
      <c r="G14" s="48"/>
      <c r="H14" s="58"/>
    </row>
    <row r="15" spans="1:20" customFormat="1" ht="23.25" x14ac:dyDescent="0.25">
      <c r="A15" s="57"/>
      <c r="B15" s="105" t="s">
        <v>103</v>
      </c>
      <c r="C15" s="105"/>
      <c r="D15" s="105"/>
      <c r="E15" s="105"/>
      <c r="F15" s="105"/>
      <c r="G15" s="105"/>
      <c r="H15" s="56"/>
      <c r="O15" s="56" t="s">
        <v>65</v>
      </c>
      <c r="P15" s="56" t="s">
        <v>64</v>
      </c>
      <c r="Q15" s="56" t="s">
        <v>64</v>
      </c>
      <c r="R15" s="56" t="s">
        <v>64</v>
      </c>
      <c r="S15" s="56" t="s">
        <v>64</v>
      </c>
      <c r="T15" s="56" t="s">
        <v>64</v>
      </c>
    </row>
    <row r="16" spans="1:20" customFormat="1" ht="13.5" customHeight="1" x14ac:dyDescent="0.25">
      <c r="A16" s="55"/>
      <c r="B16" s="110" t="s">
        <v>1</v>
      </c>
      <c r="C16" s="110"/>
      <c r="D16" s="110"/>
      <c r="E16" s="110"/>
      <c r="F16" s="110"/>
      <c r="G16" s="110"/>
      <c r="H16" s="54"/>
    </row>
    <row r="17" spans="1:23" customFormat="1" ht="9.75" customHeight="1" x14ac:dyDescent="0.25">
      <c r="A17" s="50"/>
      <c r="B17" s="50"/>
      <c r="C17" s="49"/>
      <c r="D17" s="53"/>
      <c r="E17" s="53"/>
      <c r="F17" s="53"/>
      <c r="G17" s="52"/>
      <c r="H17" s="52"/>
    </row>
    <row r="18" spans="1:23" customFormat="1" ht="15" x14ac:dyDescent="0.25">
      <c r="A18" s="51"/>
      <c r="B18" s="111" t="s">
        <v>63</v>
      </c>
      <c r="C18" s="111"/>
      <c r="D18" s="111"/>
      <c r="E18" s="111"/>
      <c r="F18" s="111"/>
      <c r="G18" s="111"/>
      <c r="H18" s="48"/>
    </row>
    <row r="19" spans="1:23" customFormat="1" ht="9.75" customHeight="1" x14ac:dyDescent="0.25">
      <c r="A19" s="50"/>
      <c r="B19" s="50"/>
      <c r="C19" s="49"/>
      <c r="D19" s="48"/>
      <c r="E19" s="48"/>
      <c r="F19" s="48"/>
      <c r="G19" s="48"/>
      <c r="H19" s="48"/>
    </row>
    <row r="20" spans="1:23" customFormat="1" ht="16.5" customHeight="1" x14ac:dyDescent="0.25">
      <c r="A20" s="112" t="s">
        <v>2</v>
      </c>
      <c r="B20" s="112" t="s">
        <v>62</v>
      </c>
      <c r="C20" s="115" t="s">
        <v>61</v>
      </c>
      <c r="D20" s="118" t="s">
        <v>60</v>
      </c>
      <c r="E20" s="118"/>
      <c r="F20" s="118"/>
      <c r="G20" s="118"/>
      <c r="H20" s="118" t="s">
        <v>59</v>
      </c>
    </row>
    <row r="21" spans="1:23" customFormat="1" ht="50.25" customHeight="1" x14ac:dyDescent="0.25">
      <c r="A21" s="113"/>
      <c r="B21" s="113"/>
      <c r="C21" s="116"/>
      <c r="D21" s="115" t="s">
        <v>58</v>
      </c>
      <c r="E21" s="115" t="s">
        <v>57</v>
      </c>
      <c r="F21" s="115" t="s">
        <v>56</v>
      </c>
      <c r="G21" s="122" t="s">
        <v>55</v>
      </c>
      <c r="H21" s="118"/>
    </row>
    <row r="22" spans="1:23" customFormat="1" ht="3.75" customHeight="1" x14ac:dyDescent="0.25">
      <c r="A22" s="114"/>
      <c r="B22" s="114"/>
      <c r="C22" s="117"/>
      <c r="D22" s="117"/>
      <c r="E22" s="117"/>
      <c r="F22" s="117"/>
      <c r="G22" s="123"/>
      <c r="H22" s="118"/>
    </row>
    <row r="23" spans="1:23" customFormat="1" ht="15" x14ac:dyDescent="0.25">
      <c r="A23" s="39">
        <v>1</v>
      </c>
      <c r="B23" s="39">
        <v>2</v>
      </c>
      <c r="C23" s="47">
        <v>3</v>
      </c>
      <c r="D23" s="47">
        <v>4</v>
      </c>
      <c r="E23" s="47">
        <v>5</v>
      </c>
      <c r="F23" s="47">
        <v>6</v>
      </c>
      <c r="G23" s="47">
        <v>7</v>
      </c>
      <c r="H23" s="47">
        <v>8</v>
      </c>
    </row>
    <row r="24" spans="1:23" customFormat="1" ht="15" x14ac:dyDescent="0.25">
      <c r="A24" s="119" t="s">
        <v>54</v>
      </c>
      <c r="B24" s="120"/>
      <c r="C24" s="120"/>
      <c r="D24" s="120"/>
      <c r="E24" s="120"/>
      <c r="F24" s="120"/>
      <c r="G24" s="120"/>
      <c r="H24" s="121"/>
      <c r="U24" s="27" t="s">
        <v>54</v>
      </c>
    </row>
    <row r="25" spans="1:23" customFormat="1" ht="15" x14ac:dyDescent="0.25">
      <c r="A25" s="39" t="s">
        <v>19</v>
      </c>
      <c r="B25" s="38" t="s">
        <v>53</v>
      </c>
      <c r="C25" s="37" t="s">
        <v>52</v>
      </c>
      <c r="D25" s="46">
        <v>7119.4</v>
      </c>
      <c r="E25" s="35"/>
      <c r="F25" s="36">
        <v>2406.23</v>
      </c>
      <c r="G25" s="35"/>
      <c r="H25" s="36">
        <v>9525.6299999999992</v>
      </c>
      <c r="U25" s="27"/>
    </row>
    <row r="26" spans="1:23" customFormat="1" ht="23.25" x14ac:dyDescent="0.25">
      <c r="A26" s="32"/>
      <c r="B26" s="124" t="s">
        <v>51</v>
      </c>
      <c r="C26" s="125"/>
      <c r="D26" s="41">
        <v>7119.4</v>
      </c>
      <c r="E26" s="30"/>
      <c r="F26" s="40">
        <v>2406.23</v>
      </c>
      <c r="G26" s="43"/>
      <c r="H26" s="40">
        <v>9525.6299999999992</v>
      </c>
      <c r="U26" s="27"/>
      <c r="V26" s="26" t="s">
        <v>51</v>
      </c>
    </row>
    <row r="27" spans="1:23" customFormat="1" ht="15" x14ac:dyDescent="0.25">
      <c r="A27" s="119" t="s">
        <v>50</v>
      </c>
      <c r="B27" s="120"/>
      <c r="C27" s="120"/>
      <c r="D27" s="120"/>
      <c r="E27" s="120"/>
      <c r="F27" s="120"/>
      <c r="G27" s="120"/>
      <c r="H27" s="121"/>
      <c r="U27" s="27" t="s">
        <v>50</v>
      </c>
      <c r="V27" s="26"/>
    </row>
    <row r="28" spans="1:23" customFormat="1" ht="15" x14ac:dyDescent="0.25">
      <c r="A28" s="32"/>
      <c r="B28" s="126" t="s">
        <v>49</v>
      </c>
      <c r="C28" s="127"/>
      <c r="D28" s="41">
        <v>7119.4</v>
      </c>
      <c r="E28" s="30"/>
      <c r="F28" s="40">
        <v>2406.23</v>
      </c>
      <c r="G28" s="43"/>
      <c r="H28" s="40">
        <v>9525.6299999999992</v>
      </c>
      <c r="U28" s="27"/>
      <c r="V28" s="26"/>
      <c r="W28" s="25" t="s">
        <v>49</v>
      </c>
    </row>
    <row r="29" spans="1:23" customFormat="1" ht="15" x14ac:dyDescent="0.25">
      <c r="A29" s="119" t="s">
        <v>48</v>
      </c>
      <c r="B29" s="120"/>
      <c r="C29" s="120"/>
      <c r="D29" s="120"/>
      <c r="E29" s="120"/>
      <c r="F29" s="120"/>
      <c r="G29" s="120"/>
      <c r="H29" s="121"/>
      <c r="U29" s="27" t="s">
        <v>48</v>
      </c>
      <c r="V29" s="26"/>
      <c r="W29" s="25"/>
    </row>
    <row r="30" spans="1:23" customFormat="1" ht="15" x14ac:dyDescent="0.25">
      <c r="A30" s="32"/>
      <c r="B30" s="126" t="s">
        <v>47</v>
      </c>
      <c r="C30" s="127"/>
      <c r="D30" s="41">
        <v>7119.4</v>
      </c>
      <c r="E30" s="30"/>
      <c r="F30" s="40">
        <v>2406.23</v>
      </c>
      <c r="G30" s="43"/>
      <c r="H30" s="40">
        <v>9525.6299999999992</v>
      </c>
      <c r="U30" s="27"/>
      <c r="V30" s="26"/>
      <c r="W30" s="25" t="s">
        <v>47</v>
      </c>
    </row>
    <row r="31" spans="1:23" customFormat="1" ht="15" x14ac:dyDescent="0.25">
      <c r="A31" s="119" t="s">
        <v>46</v>
      </c>
      <c r="B31" s="120"/>
      <c r="C31" s="120"/>
      <c r="D31" s="120"/>
      <c r="E31" s="120"/>
      <c r="F31" s="120"/>
      <c r="G31" s="120"/>
      <c r="H31" s="121"/>
      <c r="U31" s="27" t="s">
        <v>46</v>
      </c>
      <c r="V31" s="26"/>
      <c r="W31" s="25"/>
    </row>
    <row r="32" spans="1:23" customFormat="1" ht="15" x14ac:dyDescent="0.25">
      <c r="A32" s="39" t="s">
        <v>19</v>
      </c>
      <c r="B32" s="38"/>
      <c r="C32" s="37" t="s">
        <v>45</v>
      </c>
      <c r="D32" s="35"/>
      <c r="E32" s="35"/>
      <c r="F32" s="35"/>
      <c r="G32" s="35"/>
      <c r="H32" s="35"/>
      <c r="U32" s="27"/>
      <c r="V32" s="26"/>
      <c r="W32" s="25"/>
    </row>
    <row r="33" spans="1:23" customFormat="1" ht="15" x14ac:dyDescent="0.25">
      <c r="A33" s="39" t="s">
        <v>32</v>
      </c>
      <c r="B33" s="38"/>
      <c r="C33" s="37" t="s">
        <v>44</v>
      </c>
      <c r="D33" s="35"/>
      <c r="E33" s="35"/>
      <c r="F33" s="35"/>
      <c r="G33" s="44">
        <v>73.260000000000005</v>
      </c>
      <c r="H33" s="44">
        <v>73.260000000000005</v>
      </c>
      <c r="U33" s="27"/>
      <c r="V33" s="26"/>
      <c r="W33" s="25"/>
    </row>
    <row r="34" spans="1:23" customFormat="1" ht="15" x14ac:dyDescent="0.25">
      <c r="A34" s="39" t="s">
        <v>30</v>
      </c>
      <c r="B34" s="38"/>
      <c r="C34" s="37" t="s">
        <v>43</v>
      </c>
      <c r="D34" s="35"/>
      <c r="E34" s="35"/>
      <c r="F34" s="35"/>
      <c r="G34" s="35"/>
      <c r="H34" s="35"/>
      <c r="U34" s="27"/>
      <c r="V34" s="26"/>
      <c r="W34" s="25"/>
    </row>
    <row r="35" spans="1:23" customFormat="1" ht="15" x14ac:dyDescent="0.25">
      <c r="A35" s="39" t="s">
        <v>28</v>
      </c>
      <c r="B35" s="38"/>
      <c r="C35" s="37" t="s">
        <v>42</v>
      </c>
      <c r="D35" s="35"/>
      <c r="E35" s="35"/>
      <c r="F35" s="35"/>
      <c r="G35" s="34">
        <v>16.044</v>
      </c>
      <c r="H35" s="34">
        <v>16.044</v>
      </c>
      <c r="U35" s="27"/>
      <c r="V35" s="26"/>
      <c r="W35" s="25"/>
    </row>
    <row r="36" spans="1:23" customFormat="1" ht="15" x14ac:dyDescent="0.25">
      <c r="A36" s="39" t="s">
        <v>26</v>
      </c>
      <c r="B36" s="38"/>
      <c r="C36" s="37" t="s">
        <v>41</v>
      </c>
      <c r="D36" s="35"/>
      <c r="E36" s="35"/>
      <c r="F36" s="35"/>
      <c r="G36" s="34">
        <v>17.529</v>
      </c>
      <c r="H36" s="34">
        <v>17.529</v>
      </c>
      <c r="U36" s="27"/>
      <c r="V36" s="26"/>
      <c r="W36" s="25"/>
    </row>
    <row r="37" spans="1:23" customFormat="1" ht="15" x14ac:dyDescent="0.25">
      <c r="A37" s="39" t="s">
        <v>40</v>
      </c>
      <c r="B37" s="38"/>
      <c r="C37" s="37" t="s">
        <v>39</v>
      </c>
      <c r="D37" s="35"/>
      <c r="E37" s="35"/>
      <c r="F37" s="35"/>
      <c r="G37" s="35"/>
      <c r="H37" s="35"/>
      <c r="U37" s="27"/>
      <c r="V37" s="26"/>
      <c r="W37" s="25"/>
    </row>
    <row r="38" spans="1:23" customFormat="1" ht="15" x14ac:dyDescent="0.25">
      <c r="A38" s="39" t="s">
        <v>38</v>
      </c>
      <c r="B38" s="38"/>
      <c r="C38" s="37" t="s">
        <v>37</v>
      </c>
      <c r="D38" s="35"/>
      <c r="E38" s="35"/>
      <c r="F38" s="35"/>
      <c r="G38" s="35"/>
      <c r="H38" s="35"/>
      <c r="U38" s="27"/>
      <c r="V38" s="26"/>
      <c r="W38" s="25"/>
    </row>
    <row r="39" spans="1:23" customFormat="1" ht="15" x14ac:dyDescent="0.25">
      <c r="A39" s="32"/>
      <c r="B39" s="124" t="s">
        <v>36</v>
      </c>
      <c r="C39" s="125"/>
      <c r="D39" s="30"/>
      <c r="E39" s="30"/>
      <c r="F39" s="43"/>
      <c r="G39" s="29">
        <v>106.833</v>
      </c>
      <c r="H39" s="29">
        <v>106.833</v>
      </c>
      <c r="U39" s="27"/>
      <c r="V39" s="26" t="s">
        <v>36</v>
      </c>
      <c r="W39" s="25"/>
    </row>
    <row r="40" spans="1:23" customFormat="1" ht="15" x14ac:dyDescent="0.25">
      <c r="A40" s="32"/>
      <c r="B40" s="126" t="s">
        <v>35</v>
      </c>
      <c r="C40" s="127"/>
      <c r="D40" s="41">
        <v>7119.4</v>
      </c>
      <c r="E40" s="30"/>
      <c r="F40" s="40">
        <v>2406.23</v>
      </c>
      <c r="G40" s="29">
        <v>106.833</v>
      </c>
      <c r="H40" s="28">
        <v>9632.4629999999997</v>
      </c>
      <c r="U40" s="27"/>
      <c r="V40" s="26"/>
      <c r="W40" s="25" t="s">
        <v>35</v>
      </c>
    </row>
    <row r="41" spans="1:23" customFormat="1" ht="48.75" x14ac:dyDescent="0.25">
      <c r="A41" s="119" t="s">
        <v>34</v>
      </c>
      <c r="B41" s="120"/>
      <c r="C41" s="120"/>
      <c r="D41" s="120"/>
      <c r="E41" s="120"/>
      <c r="F41" s="120"/>
      <c r="G41" s="120"/>
      <c r="H41" s="121"/>
      <c r="U41" s="27" t="s">
        <v>34</v>
      </c>
      <c r="V41" s="26"/>
      <c r="W41" s="25"/>
    </row>
    <row r="42" spans="1:23" customFormat="1" ht="15" x14ac:dyDescent="0.25">
      <c r="A42" s="39" t="s">
        <v>19</v>
      </c>
      <c r="B42" s="38"/>
      <c r="C42" s="37" t="s">
        <v>33</v>
      </c>
      <c r="D42" s="35"/>
      <c r="E42" s="35"/>
      <c r="F42" s="35"/>
      <c r="G42" s="35"/>
      <c r="H42" s="35"/>
      <c r="U42" s="27"/>
      <c r="V42" s="26"/>
      <c r="W42" s="25"/>
    </row>
    <row r="43" spans="1:23" customFormat="1" ht="15" x14ac:dyDescent="0.25">
      <c r="A43" s="39" t="s">
        <v>32</v>
      </c>
      <c r="B43" s="38"/>
      <c r="C43" s="37" t="s">
        <v>31</v>
      </c>
      <c r="D43" s="35"/>
      <c r="E43" s="35"/>
      <c r="F43" s="35"/>
      <c r="G43" s="45">
        <v>28</v>
      </c>
      <c r="H43" s="45">
        <v>28</v>
      </c>
      <c r="U43" s="27"/>
      <c r="V43" s="26"/>
      <c r="W43" s="25"/>
    </row>
    <row r="44" spans="1:23" customFormat="1" ht="15" x14ac:dyDescent="0.25">
      <c r="A44" s="39" t="s">
        <v>30</v>
      </c>
      <c r="B44" s="38"/>
      <c r="C44" s="37" t="s">
        <v>29</v>
      </c>
      <c r="D44" s="35"/>
      <c r="E44" s="35"/>
      <c r="F44" s="35"/>
      <c r="G44" s="44">
        <v>23.43</v>
      </c>
      <c r="H44" s="44">
        <v>23.43</v>
      </c>
      <c r="U44" s="27"/>
      <c r="V44" s="26"/>
      <c r="W44" s="25"/>
    </row>
    <row r="45" spans="1:23" customFormat="1" ht="15" x14ac:dyDescent="0.25">
      <c r="A45" s="39" t="s">
        <v>28</v>
      </c>
      <c r="B45" s="38"/>
      <c r="C45" s="37" t="s">
        <v>27</v>
      </c>
      <c r="D45" s="35"/>
      <c r="E45" s="35"/>
      <c r="F45" s="35"/>
      <c r="G45" s="35"/>
      <c r="H45" s="35"/>
      <c r="U45" s="27"/>
      <c r="V45" s="26"/>
      <c r="W45" s="25"/>
    </row>
    <row r="46" spans="1:23" customFormat="1" ht="15" x14ac:dyDescent="0.25">
      <c r="A46" s="39" t="s">
        <v>26</v>
      </c>
      <c r="B46" s="38"/>
      <c r="C46" s="37" t="s">
        <v>25</v>
      </c>
      <c r="D46" s="35"/>
      <c r="E46" s="35"/>
      <c r="F46" s="35"/>
      <c r="G46" s="35"/>
      <c r="H46" s="35"/>
      <c r="U46" s="27"/>
      <c r="V46" s="26"/>
      <c r="W46" s="25"/>
    </row>
    <row r="47" spans="1:23" customFormat="1" ht="113.25" x14ac:dyDescent="0.25">
      <c r="A47" s="32"/>
      <c r="B47" s="124" t="s">
        <v>24</v>
      </c>
      <c r="C47" s="125"/>
      <c r="D47" s="30"/>
      <c r="E47" s="30"/>
      <c r="F47" s="43"/>
      <c r="G47" s="42">
        <v>51.43</v>
      </c>
      <c r="H47" s="42">
        <v>51.43</v>
      </c>
      <c r="U47" s="27"/>
      <c r="V47" s="26" t="s">
        <v>24</v>
      </c>
      <c r="W47" s="25"/>
    </row>
    <row r="48" spans="1:23" customFormat="1" ht="15" x14ac:dyDescent="0.25">
      <c r="A48" s="32"/>
      <c r="B48" s="126" t="s">
        <v>23</v>
      </c>
      <c r="C48" s="127"/>
      <c r="D48" s="41">
        <v>7119.4</v>
      </c>
      <c r="E48" s="30"/>
      <c r="F48" s="40">
        <v>2406.23</v>
      </c>
      <c r="G48" s="29">
        <v>158.26300000000001</v>
      </c>
      <c r="H48" s="28">
        <v>9683.893</v>
      </c>
      <c r="U48" s="27"/>
      <c r="V48" s="26"/>
      <c r="W48" s="25" t="s">
        <v>23</v>
      </c>
    </row>
    <row r="49" spans="1:23" customFormat="1" ht="15" x14ac:dyDescent="0.25">
      <c r="A49" s="119" t="s">
        <v>22</v>
      </c>
      <c r="B49" s="120"/>
      <c r="C49" s="120"/>
      <c r="D49" s="120"/>
      <c r="E49" s="120"/>
      <c r="F49" s="120"/>
      <c r="G49" s="120"/>
      <c r="H49" s="121"/>
      <c r="U49" s="27" t="s">
        <v>22</v>
      </c>
      <c r="V49" s="26"/>
      <c r="W49" s="25"/>
    </row>
    <row r="50" spans="1:23" customFormat="1" ht="15" x14ac:dyDescent="0.25">
      <c r="A50" s="32"/>
      <c r="B50" s="126" t="s">
        <v>21</v>
      </c>
      <c r="C50" s="127"/>
      <c r="D50" s="41">
        <v>7119.4</v>
      </c>
      <c r="E50" s="30"/>
      <c r="F50" s="40">
        <v>2406.23</v>
      </c>
      <c r="G50" s="29">
        <v>158.26300000000001</v>
      </c>
      <c r="H50" s="28">
        <v>9683.893</v>
      </c>
      <c r="U50" s="27"/>
      <c r="V50" s="26"/>
      <c r="W50" s="25" t="s">
        <v>21</v>
      </c>
    </row>
    <row r="51" spans="1:23" customFormat="1" ht="15" x14ac:dyDescent="0.25">
      <c r="A51" s="119" t="s">
        <v>20</v>
      </c>
      <c r="B51" s="120"/>
      <c r="C51" s="120"/>
      <c r="D51" s="120"/>
      <c r="E51" s="120"/>
      <c r="F51" s="120"/>
      <c r="G51" s="120"/>
      <c r="H51" s="121"/>
      <c r="U51" s="27" t="s">
        <v>20</v>
      </c>
      <c r="V51" s="26"/>
      <c r="W51" s="25"/>
    </row>
    <row r="52" spans="1:23" customFormat="1" ht="15" x14ac:dyDescent="0.25">
      <c r="A52" s="39" t="s">
        <v>19</v>
      </c>
      <c r="B52" s="38" t="s">
        <v>18</v>
      </c>
      <c r="C52" s="37" t="s">
        <v>17</v>
      </c>
      <c r="D52" s="36">
        <v>1423.88</v>
      </c>
      <c r="E52" s="35"/>
      <c r="F52" s="34">
        <v>481.24599999999998</v>
      </c>
      <c r="G52" s="34">
        <v>31.652999999999999</v>
      </c>
      <c r="H52" s="33">
        <v>1936.779</v>
      </c>
      <c r="U52" s="27"/>
      <c r="V52" s="26"/>
      <c r="W52" s="25"/>
    </row>
    <row r="53" spans="1:23" customFormat="1" ht="15" x14ac:dyDescent="0.25">
      <c r="A53" s="32"/>
      <c r="B53" s="124" t="s">
        <v>16</v>
      </c>
      <c r="C53" s="125"/>
      <c r="D53" s="31">
        <v>1423.88</v>
      </c>
      <c r="E53" s="30"/>
      <c r="F53" s="29">
        <v>481.24599999999998</v>
      </c>
      <c r="G53" s="29">
        <v>31.652999999999999</v>
      </c>
      <c r="H53" s="28">
        <v>1936.779</v>
      </c>
      <c r="U53" s="27"/>
      <c r="V53" s="26" t="s">
        <v>16</v>
      </c>
      <c r="W53" s="25"/>
    </row>
    <row r="54" spans="1:23" customFormat="1" ht="15" x14ac:dyDescent="0.25">
      <c r="A54" s="32"/>
      <c r="B54" s="126" t="s">
        <v>15</v>
      </c>
      <c r="C54" s="127"/>
      <c r="D54" s="31">
        <v>8543.2800000000007</v>
      </c>
      <c r="E54" s="30"/>
      <c r="F54" s="28">
        <v>2887.4760000000001</v>
      </c>
      <c r="G54" s="29">
        <v>189.916</v>
      </c>
      <c r="H54" s="28">
        <v>11620.672</v>
      </c>
      <c r="U54" s="27"/>
      <c r="V54" s="26"/>
      <c r="W54" s="25" t="s">
        <v>15</v>
      </c>
    </row>
  </sheetData>
  <mergeCells count="34">
    <mergeCell ref="B39:C39"/>
    <mergeCell ref="B40:C40"/>
    <mergeCell ref="A41:H41"/>
    <mergeCell ref="B53:C53"/>
    <mergeCell ref="B54:C54"/>
    <mergeCell ref="B47:C47"/>
    <mergeCell ref="B48:C48"/>
    <mergeCell ref="A49:H49"/>
    <mergeCell ref="B50:C50"/>
    <mergeCell ref="A51:H51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2028</vt:lpstr>
      <vt:lpstr>ССР 2028</vt:lpstr>
      <vt:lpstr>'ССР 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2025-09-17T02:56:06Z</dcterms:modified>
</cp:coreProperties>
</file>